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95" windowWidth="15330" windowHeight="12585" activeTab="0"/>
  </bookViews>
  <sheets>
    <sheet name="CV" sheetId="1" r:id="rId1"/>
  </sheets>
  <definedNames>
    <definedName name="_xlnm.Print_Area" localSheetId="0">'CV'!$B$2:$H$80</definedName>
    <definedName name="_xlnm.Print_Titles" localSheetId="0">'CV'!$2:$3</definedName>
  </definedNames>
  <calcPr fullCalcOnLoad="1"/>
</workbook>
</file>

<file path=xl/sharedStrings.xml><?xml version="1.0" encoding="utf-8"?>
<sst xmlns="http://schemas.openxmlformats.org/spreadsheetml/2006/main" count="56" uniqueCount="41">
  <si>
    <t>DADES PERSONALS</t>
  </si>
  <si>
    <t>REQUISITS DE LA CONVOCATÒRIA</t>
  </si>
  <si>
    <t>Unitats</t>
  </si>
  <si>
    <t>Resultat</t>
  </si>
  <si>
    <t>Cognoms</t>
  </si>
  <si>
    <t/>
  </si>
  <si>
    <t>Domicili</t>
  </si>
  <si>
    <t>Província</t>
  </si>
  <si>
    <t>Codi Postal</t>
  </si>
  <si>
    <t>Població</t>
  </si>
  <si>
    <t>Nom</t>
  </si>
  <si>
    <t>DNI/NIE</t>
  </si>
  <si>
    <t>Universitat</t>
  </si>
  <si>
    <t>Hospital de realització de la Residència</t>
  </si>
  <si>
    <t>Any finalització</t>
  </si>
  <si>
    <t>Lloc de Treball</t>
  </si>
  <si>
    <t>Telèfon mòbil</t>
  </si>
  <si>
    <t>Telèfon fix</t>
  </si>
  <si>
    <t>Correu electrònic</t>
  </si>
  <si>
    <t>Títol d'Especialista (Oficial o Homologat) en...</t>
  </si>
  <si>
    <t>Punts</t>
  </si>
  <si>
    <t>Puntuació Màxima Fase de Concurs</t>
  </si>
  <si>
    <t>CURRÍCULUM VITAE NORMALITZAT - PERSONAL ASSISTENCIAL TITULAT DE GRAU MIG</t>
  </si>
  <si>
    <t>Diplomatura o Grau en…</t>
  </si>
  <si>
    <t>1.2. A una categoria professional diferent</t>
  </si>
  <si>
    <t>1.1. A la categoria professional</t>
  </si>
  <si>
    <t>2.3. Recerca</t>
  </si>
  <si>
    <t>Màxim</t>
  </si>
  <si>
    <t>Mesos</t>
  </si>
  <si>
    <t>2. Mèrits curriculars (màxim 62,50 punts)</t>
  </si>
  <si>
    <t>Puntuació Màxima Apartat 1.</t>
  </si>
  <si>
    <t>Puntuació Màxima Apartat 2.1.</t>
  </si>
  <si>
    <t>Puntuació Màxima Apartat 2.2.</t>
  </si>
  <si>
    <t>Puntuació Màxima Apartat 2.3.</t>
  </si>
  <si>
    <t>Puntuació Màxima Apartat 2.</t>
  </si>
  <si>
    <r>
      <t>1. Experiència professional (màxim 50 punts)</t>
    </r>
    <r>
      <rPr>
        <b/>
        <sz val="10"/>
        <color indexed="8"/>
        <rFont val="Arial"/>
        <family val="2"/>
      </rPr>
      <t xml:space="preserve"> (NO computaran com a experiència els contractes de treball per a l'obtenció de l'especialitat via residència oficial)</t>
    </r>
  </si>
  <si>
    <r>
      <t xml:space="preserve">2.1. Formació vinculada a la categoria profesional en la línia assistencial a la que s'opta </t>
    </r>
    <r>
      <rPr>
        <b/>
        <sz val="10"/>
        <color indexed="8"/>
        <rFont val="Calibri"/>
        <family val="2"/>
      </rPr>
      <t>(La formació on-line, no impartida per un centre universitari, tindrà un 50% del valor marcat a la taula)</t>
    </r>
  </si>
  <si>
    <r>
      <t xml:space="preserve">2.2. Formació vinculada a la categoria professional en una de les línies assistencials a les que </t>
    </r>
    <r>
      <rPr>
        <b/>
        <sz val="11"/>
        <color indexed="10"/>
        <rFont val="Calibri"/>
        <family val="2"/>
      </rPr>
      <t>NO</t>
    </r>
    <r>
      <rPr>
        <b/>
        <sz val="11"/>
        <color indexed="8"/>
        <rFont val="Calibri"/>
        <family val="2"/>
      </rPr>
      <t xml:space="preserve"> s'opta </t>
    </r>
    <r>
      <rPr>
        <b/>
        <sz val="10"/>
        <color indexed="8"/>
        <rFont val="Calibri"/>
        <family val="2"/>
      </rPr>
      <t>(La formació on-line, no impartida per un centre universitari, tindrà un 50% del valor marcat a la taula)</t>
    </r>
  </si>
  <si>
    <t>Màxim UNA especialitat (9,00)</t>
  </si>
  <si>
    <t>Màxim UNA especialitat (4,50)</t>
  </si>
  <si>
    <t>BAREM D'APLICACIÓ EN LA FASE DE CONCURS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</si>
</sst>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punts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23"/>
      <name val="Arial"/>
      <family val="2"/>
    </font>
    <font>
      <sz val="10"/>
      <color indexed="4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34999001026153564"/>
      <name val="Arial"/>
      <family val="2"/>
    </font>
    <font>
      <sz val="10"/>
      <color theme="4" tint="0.599990010261535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3" applyNumberFormat="0" applyFill="0" applyAlignment="0" applyProtection="0"/>
    <xf numFmtId="0" fontId="40" fillId="29" borderId="1" applyNumberFormat="0" applyAlignment="0" applyProtection="0"/>
    <xf numFmtId="44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7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1" fillId="0" borderId="0" xfId="51" applyFont="1" applyBorder="1" applyAlignment="1" applyProtection="1">
      <alignment horizontal="left" vertical="center" wrapText="1"/>
      <protection/>
    </xf>
    <xf numFmtId="0" fontId="52" fillId="0" borderId="0" xfId="51" applyFont="1" applyBorder="1" applyAlignment="1" applyProtection="1">
      <alignment horizontal="left" vertical="center" wrapText="1"/>
      <protection/>
    </xf>
    <xf numFmtId="0" fontId="52" fillId="0" borderId="0" xfId="51" applyFont="1" applyFill="1" applyBorder="1" applyAlignment="1" applyProtection="1">
      <alignment horizontal="left" vertical="center" wrapText="1"/>
      <protection/>
    </xf>
    <xf numFmtId="164" fontId="53" fillId="0" borderId="0" xfId="51" applyNumberFormat="1" applyFont="1" applyFill="1" applyBorder="1" applyAlignment="1" applyProtection="1">
      <alignment horizontal="center" vertical="center" wrapText="1"/>
      <protection/>
    </xf>
    <xf numFmtId="0" fontId="54" fillId="0" borderId="0" xfId="51" applyFont="1" applyFill="1" applyBorder="1" applyAlignment="1" applyProtection="1">
      <alignment horizontal="left" vertical="center" wrapText="1"/>
      <protection/>
    </xf>
    <xf numFmtId="0" fontId="51" fillId="0" borderId="0" xfId="51" applyFont="1" applyBorder="1" applyAlignment="1" applyProtection="1">
      <alignment vertical="center" wrapText="1"/>
      <protection/>
    </xf>
    <xf numFmtId="0" fontId="55" fillId="0" borderId="10" xfId="51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/>
      <protection/>
    </xf>
    <xf numFmtId="0" fontId="57" fillId="33" borderId="10" xfId="51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28" fillId="0" borderId="12" xfId="51" applyFont="1" applyFill="1" applyBorder="1" applyAlignment="1" applyProtection="1">
      <alignment horizontal="left" vertical="center" wrapText="1"/>
      <protection/>
    </xf>
    <xf numFmtId="0" fontId="28" fillId="0" borderId="13" xfId="51" applyFont="1" applyFill="1" applyBorder="1" applyAlignment="1" applyProtection="1">
      <alignment horizontal="left" vertical="center" wrapText="1"/>
      <protection/>
    </xf>
    <xf numFmtId="0" fontId="2" fillId="0" borderId="12" xfId="51" applyFont="1" applyFill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2" fillId="0" borderId="14" xfId="51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 vertical="center"/>
      <protection/>
    </xf>
    <xf numFmtId="0" fontId="53" fillId="0" borderId="0" xfId="51" applyFont="1" applyFill="1" applyBorder="1" applyAlignment="1" applyProtection="1">
      <alignment horizontal="right" vertical="center" wrapText="1"/>
      <protection/>
    </xf>
    <xf numFmtId="0" fontId="54" fillId="0" borderId="0" xfId="51" applyFont="1" applyFill="1" applyAlignment="1" applyProtection="1">
      <alignment vertical="center"/>
      <protection/>
    </xf>
    <xf numFmtId="0" fontId="2" fillId="0" borderId="13" xfId="51" applyFont="1" applyFill="1" applyBorder="1" applyAlignment="1" applyProtection="1">
      <alignment horizontal="left" vertical="center" wrapText="1"/>
      <protection/>
    </xf>
    <xf numFmtId="2" fontId="59" fillId="0" borderId="15" xfId="0" applyNumberFormat="1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2" fontId="60" fillId="0" borderId="10" xfId="0" applyNumberFormat="1" applyFont="1" applyBorder="1" applyAlignment="1" applyProtection="1">
      <alignment horizontal="center" vertical="center" wrapText="1"/>
      <protection/>
    </xf>
    <xf numFmtId="2" fontId="57" fillId="0" borderId="10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16" xfId="0" applyFont="1" applyBorder="1" applyAlignment="1" applyProtection="1">
      <alignment vertical="center" wrapText="1"/>
      <protection/>
    </xf>
    <xf numFmtId="1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horizontal="right" vertical="center" wrapText="1"/>
      <protection/>
    </xf>
    <xf numFmtId="0" fontId="61" fillId="0" borderId="10" xfId="0" applyFont="1" applyBorder="1" applyAlignment="1" applyProtection="1">
      <alignment horizontal="right" vertical="center" wrapText="1"/>
      <protection/>
    </xf>
    <xf numFmtId="2" fontId="61" fillId="0" borderId="10" xfId="0" applyNumberFormat="1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vertical="center" wrapText="1"/>
      <protection/>
    </xf>
    <xf numFmtId="0" fontId="61" fillId="0" borderId="17" xfId="0" applyFont="1" applyBorder="1" applyAlignment="1" applyProtection="1">
      <alignment vertical="center" wrapText="1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55" fillId="0" borderId="18" xfId="0" applyFont="1" applyBorder="1" applyAlignment="1" applyProtection="1">
      <alignment vertical="center" wrapText="1"/>
      <protection/>
    </xf>
    <xf numFmtId="0" fontId="55" fillId="0" borderId="19" xfId="0" applyFont="1" applyBorder="1" applyAlignment="1" applyProtection="1">
      <alignment vertical="center" wrapText="1"/>
      <protection/>
    </xf>
    <xf numFmtId="0" fontId="55" fillId="0" borderId="13" xfId="0" applyFont="1" applyBorder="1" applyAlignment="1" applyProtection="1">
      <alignment vertical="center" wrapText="1"/>
      <protection/>
    </xf>
    <xf numFmtId="0" fontId="60" fillId="0" borderId="0" xfId="0" applyFont="1" applyBorder="1" applyAlignment="1" applyProtection="1">
      <alignment horizontal="right" vertical="center" wrapText="1"/>
      <protection/>
    </xf>
    <xf numFmtId="2" fontId="60" fillId="0" borderId="0" xfId="0" applyNumberFormat="1" applyFont="1" applyBorder="1" applyAlignment="1" applyProtection="1">
      <alignment horizontal="center" vertical="center" wrapText="1"/>
      <protection/>
    </xf>
    <xf numFmtId="2" fontId="60" fillId="0" borderId="13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9" fillId="0" borderId="20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vertical="center" wrapText="1"/>
      <protection/>
    </xf>
    <xf numFmtId="0" fontId="59" fillId="0" borderId="12" xfId="0" applyFont="1" applyBorder="1" applyAlignment="1" applyProtection="1">
      <alignment vertical="center" wrapText="1"/>
      <protection/>
    </xf>
    <xf numFmtId="0" fontId="59" fillId="0" borderId="11" xfId="0" applyFont="1" applyBorder="1" applyAlignment="1" applyProtection="1">
      <alignment vertical="center" wrapText="1"/>
      <protection/>
    </xf>
    <xf numFmtId="0" fontId="50" fillId="0" borderId="14" xfId="0" applyFont="1" applyBorder="1" applyAlignment="1" applyProtection="1">
      <alignment vertical="center" wrapText="1"/>
      <protection/>
    </xf>
    <xf numFmtId="0" fontId="59" fillId="0" borderId="14" xfId="0" applyFont="1" applyBorder="1" applyAlignment="1" applyProtection="1">
      <alignment vertical="center" wrapText="1"/>
      <protection/>
    </xf>
    <xf numFmtId="0" fontId="59" fillId="0" borderId="21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right" vertical="center" wrapText="1"/>
      <protection/>
    </xf>
    <xf numFmtId="2" fontId="55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vertical="center" wrapText="1"/>
      <protection/>
    </xf>
    <xf numFmtId="0" fontId="59" fillId="0" borderId="15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62" fillId="34" borderId="0" xfId="51" applyFont="1" applyFill="1" applyBorder="1" applyAlignment="1" applyProtection="1">
      <alignment horizontal="center" vertical="center" wrapText="1"/>
      <protection/>
    </xf>
    <xf numFmtId="0" fontId="28" fillId="33" borderId="15" xfId="51" applyFont="1" applyFill="1" applyBorder="1" applyAlignment="1" applyProtection="1">
      <alignment horizontal="left" vertical="center" wrapText="1"/>
      <protection locked="0"/>
    </xf>
    <xf numFmtId="0" fontId="28" fillId="33" borderId="12" xfId="51" applyFont="1" applyFill="1" applyBorder="1" applyAlignment="1" applyProtection="1">
      <alignment horizontal="left" vertical="center" wrapText="1"/>
      <protection locked="0"/>
    </xf>
    <xf numFmtId="0" fontId="28" fillId="33" borderId="11" xfId="51" applyFont="1" applyFill="1" applyBorder="1" applyAlignment="1" applyProtection="1">
      <alignment horizontal="left" vertical="center" wrapText="1"/>
      <protection locked="0"/>
    </xf>
    <xf numFmtId="0" fontId="55" fillId="0" borderId="15" xfId="51" applyFont="1" applyFill="1" applyBorder="1" applyAlignment="1" applyProtection="1">
      <alignment horizontal="left" vertical="center" wrapText="1"/>
      <protection/>
    </xf>
    <xf numFmtId="0" fontId="55" fillId="0" borderId="12" xfId="51" applyFont="1" applyFill="1" applyBorder="1" applyAlignment="1" applyProtection="1">
      <alignment horizontal="left" vertical="center" wrapText="1"/>
      <protection/>
    </xf>
    <xf numFmtId="0" fontId="55" fillId="0" borderId="11" xfId="51" applyFont="1" applyFill="1" applyBorder="1" applyAlignment="1" applyProtection="1">
      <alignment horizontal="left" vertical="center" wrapText="1"/>
      <protection/>
    </xf>
    <xf numFmtId="0" fontId="63" fillId="34" borderId="0" xfId="51" applyFont="1" applyFill="1" applyBorder="1" applyAlignment="1" applyProtection="1">
      <alignment horizontal="center" vertical="center" wrapText="1"/>
      <protection/>
    </xf>
    <xf numFmtId="0" fontId="57" fillId="33" borderId="15" xfId="51" applyFont="1" applyFill="1" applyBorder="1" applyAlignment="1" applyProtection="1">
      <alignment horizontal="left" vertical="center" wrapText="1"/>
      <protection locked="0"/>
    </xf>
    <xf numFmtId="0" fontId="57" fillId="33" borderId="11" xfId="51" applyFont="1" applyFill="1" applyBorder="1" applyAlignment="1" applyProtection="1">
      <alignment horizontal="left" vertical="center" wrapText="1"/>
      <protection locked="0"/>
    </xf>
    <xf numFmtId="0" fontId="57" fillId="33" borderId="12" xfId="51" applyFont="1" applyFill="1" applyBorder="1" applyAlignment="1" applyProtection="1">
      <alignment horizontal="left" vertical="center" wrapText="1"/>
      <protection locked="0"/>
    </xf>
    <xf numFmtId="2" fontId="59" fillId="0" borderId="23" xfId="0" applyNumberFormat="1" applyFont="1" applyBorder="1" applyAlignment="1" applyProtection="1">
      <alignment horizontal="center" vertical="center" wrapText="1"/>
      <protection/>
    </xf>
    <xf numFmtId="2" fontId="59" fillId="0" borderId="22" xfId="0" applyNumberFormat="1" applyFont="1" applyBorder="1" applyAlignment="1" applyProtection="1">
      <alignment horizontal="center" vertical="center" wrapText="1"/>
      <protection/>
    </xf>
    <xf numFmtId="2" fontId="59" fillId="0" borderId="20" xfId="0" applyNumberFormat="1" applyFont="1" applyBorder="1" applyAlignment="1" applyProtection="1">
      <alignment horizontal="center" vertical="center" wrapText="1"/>
      <protection/>
    </xf>
    <xf numFmtId="0" fontId="60" fillId="0" borderId="15" xfId="0" applyFont="1" applyBorder="1" applyAlignment="1" applyProtection="1">
      <alignment horizontal="left" vertical="center" wrapText="1"/>
      <protection/>
    </xf>
    <xf numFmtId="0" fontId="60" fillId="0" borderId="12" xfId="0" applyFont="1" applyBorder="1" applyAlignment="1" applyProtection="1">
      <alignment horizontal="left" vertical="center" wrapText="1"/>
      <protection/>
    </xf>
    <xf numFmtId="0" fontId="60" fillId="0" borderId="11" xfId="0" applyFont="1" applyBorder="1" applyAlignment="1" applyProtection="1">
      <alignment horizontal="left" vertical="center" wrapText="1"/>
      <protection/>
    </xf>
    <xf numFmtId="0" fontId="59" fillId="0" borderId="12" xfId="0" applyFont="1" applyBorder="1" applyAlignment="1" applyProtection="1">
      <alignment horizontal="left" vertical="center" wrapText="1"/>
      <protection/>
    </xf>
    <xf numFmtId="0" fontId="50" fillId="0" borderId="23" xfId="0" applyFont="1" applyBorder="1" applyAlignment="1" applyProtection="1">
      <alignment horizontal="left" vertical="center" wrapText="1"/>
      <protection/>
    </xf>
    <xf numFmtId="0" fontId="50" fillId="0" borderId="22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63" fillId="34" borderId="14" xfId="51" applyFont="1" applyFill="1" applyBorder="1" applyAlignment="1" applyProtection="1">
      <alignment horizontal="center" vertical="center"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20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Euro" xfId="44"/>
    <cellStyle name="Incorrecte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showGridLines="0" tabSelected="1" zoomScalePageLayoutView="0" workbookViewId="0" topLeftCell="A100">
      <selection activeCell="B2" sqref="B2:H2"/>
    </sheetView>
  </sheetViews>
  <sheetFormatPr defaultColWidth="11.421875" defaultRowHeight="15"/>
  <cols>
    <col min="1" max="1" width="1.7109375" style="12" customWidth="1"/>
    <col min="2" max="2" width="42.7109375" style="12" bestFit="1" customWidth="1"/>
    <col min="3" max="3" width="53.140625" style="12" bestFit="1" customWidth="1"/>
    <col min="4" max="4" width="50.00390625" style="12" bestFit="1" customWidth="1"/>
    <col min="5" max="5" width="12.57421875" style="12" bestFit="1" customWidth="1"/>
    <col min="6" max="6" width="6.8515625" style="12" bestFit="1" customWidth="1"/>
    <col min="7" max="7" width="8.140625" style="12" bestFit="1" customWidth="1"/>
    <col min="8" max="8" width="16.140625" style="8" bestFit="1" customWidth="1"/>
    <col min="9" max="16384" width="11.421875" style="12" customWidth="1"/>
  </cols>
  <sheetData>
    <row r="2" spans="2:8" ht="24" customHeight="1">
      <c r="B2" s="59" t="s">
        <v>22</v>
      </c>
      <c r="C2" s="59"/>
      <c r="D2" s="59"/>
      <c r="E2" s="59"/>
      <c r="F2" s="59"/>
      <c r="G2" s="59"/>
      <c r="H2" s="59"/>
    </row>
    <row r="4" spans="2:8" s="13" customFormat="1" ht="19.5" customHeight="1">
      <c r="B4" s="66" t="s">
        <v>0</v>
      </c>
      <c r="C4" s="66"/>
      <c r="D4" s="66"/>
      <c r="E4" s="66"/>
      <c r="F4" s="66"/>
      <c r="G4" s="66"/>
      <c r="H4" s="66"/>
    </row>
    <row r="5" spans="2:8" ht="14.25">
      <c r="B5" s="6"/>
      <c r="C5" s="6"/>
      <c r="D5" s="1"/>
      <c r="E5" s="1"/>
      <c r="F5" s="2"/>
      <c r="G5" s="2"/>
      <c r="H5" s="3"/>
    </row>
    <row r="6" spans="2:8" s="8" customFormat="1" ht="18" customHeight="1">
      <c r="B6" s="63" t="s">
        <v>4</v>
      </c>
      <c r="C6" s="65"/>
      <c r="D6" s="63" t="s">
        <v>10</v>
      </c>
      <c r="E6" s="64"/>
      <c r="F6" s="65"/>
      <c r="G6" s="63" t="s">
        <v>11</v>
      </c>
      <c r="H6" s="65"/>
    </row>
    <row r="7" spans="2:8" s="8" customFormat="1" ht="18" customHeight="1">
      <c r="B7" s="67"/>
      <c r="C7" s="68"/>
      <c r="D7" s="60"/>
      <c r="E7" s="61"/>
      <c r="F7" s="62"/>
      <c r="G7" s="67"/>
      <c r="H7" s="68"/>
    </row>
    <row r="8" spans="2:8" s="8" customFormat="1" ht="7.5" customHeight="1">
      <c r="B8" s="14" t="s">
        <v>5</v>
      </c>
      <c r="C8" s="14"/>
      <c r="D8" s="14"/>
      <c r="E8" s="14"/>
      <c r="F8" s="14"/>
      <c r="G8" s="14"/>
      <c r="H8" s="14"/>
    </row>
    <row r="9" spans="2:8" s="8" customFormat="1" ht="18" customHeight="1">
      <c r="B9" s="63" t="s">
        <v>18</v>
      </c>
      <c r="C9" s="65"/>
      <c r="D9" s="63" t="s">
        <v>16</v>
      </c>
      <c r="E9" s="64"/>
      <c r="F9" s="65"/>
      <c r="G9" s="63" t="s">
        <v>17</v>
      </c>
      <c r="H9" s="65"/>
    </row>
    <row r="10" spans="2:8" s="8" customFormat="1" ht="18" customHeight="1">
      <c r="B10" s="67" t="s">
        <v>5</v>
      </c>
      <c r="C10" s="68"/>
      <c r="D10" s="60"/>
      <c r="E10" s="61"/>
      <c r="F10" s="62"/>
      <c r="G10" s="60"/>
      <c r="H10" s="62"/>
    </row>
    <row r="11" spans="2:8" s="8" customFormat="1" ht="7.5" customHeight="1">
      <c r="B11" s="14" t="s">
        <v>5</v>
      </c>
      <c r="C11" s="15"/>
      <c r="D11" s="15"/>
      <c r="E11" s="15"/>
      <c r="F11" s="15"/>
      <c r="G11" s="15"/>
      <c r="H11" s="15"/>
    </row>
    <row r="12" spans="2:8" s="8" customFormat="1" ht="18" customHeight="1">
      <c r="B12" s="63" t="s">
        <v>6</v>
      </c>
      <c r="C12" s="64"/>
      <c r="D12" s="65"/>
      <c r="E12" s="7" t="s">
        <v>8</v>
      </c>
      <c r="F12" s="63" t="s">
        <v>9</v>
      </c>
      <c r="G12" s="64"/>
      <c r="H12" s="65"/>
    </row>
    <row r="13" spans="2:8" s="8" customFormat="1" ht="18" customHeight="1">
      <c r="B13" s="60" t="s">
        <v>5</v>
      </c>
      <c r="C13" s="61"/>
      <c r="D13" s="62"/>
      <c r="E13" s="9"/>
      <c r="F13" s="67"/>
      <c r="G13" s="69"/>
      <c r="H13" s="68"/>
    </row>
    <row r="14" spans="2:8" s="8" customFormat="1" ht="7.5" customHeight="1">
      <c r="B14" s="15" t="s">
        <v>5</v>
      </c>
      <c r="C14" s="15"/>
      <c r="D14" s="15"/>
      <c r="E14" s="15"/>
      <c r="F14" s="15"/>
      <c r="G14" s="15"/>
      <c r="H14" s="15"/>
    </row>
    <row r="15" spans="2:8" s="8" customFormat="1" ht="18" customHeight="1">
      <c r="B15" s="63" t="s">
        <v>7</v>
      </c>
      <c r="C15" s="65"/>
      <c r="D15" s="63" t="s">
        <v>15</v>
      </c>
      <c r="E15" s="64"/>
      <c r="F15" s="64"/>
      <c r="G15" s="64"/>
      <c r="H15" s="65"/>
    </row>
    <row r="16" spans="2:8" s="8" customFormat="1" ht="18" customHeight="1">
      <c r="B16" s="67"/>
      <c r="C16" s="68"/>
      <c r="D16" s="67"/>
      <c r="E16" s="69"/>
      <c r="F16" s="69"/>
      <c r="G16" s="69"/>
      <c r="H16" s="68"/>
    </row>
    <row r="18" spans="2:8" s="13" customFormat="1" ht="19.5" customHeight="1">
      <c r="B18" s="66" t="s">
        <v>1</v>
      </c>
      <c r="C18" s="66"/>
      <c r="D18" s="66"/>
      <c r="E18" s="66"/>
      <c r="F18" s="66"/>
      <c r="G18" s="66"/>
      <c r="H18" s="66"/>
    </row>
    <row r="19" spans="2:8" ht="14.25">
      <c r="B19" s="6"/>
      <c r="C19" s="6"/>
      <c r="D19" s="1"/>
      <c r="E19" s="1"/>
      <c r="F19" s="2"/>
      <c r="G19" s="2"/>
      <c r="H19" s="3"/>
    </row>
    <row r="20" spans="2:8" s="8" customFormat="1" ht="18" customHeight="1">
      <c r="B20" s="63" t="s">
        <v>23</v>
      </c>
      <c r="C20" s="64"/>
      <c r="D20" s="64"/>
      <c r="E20" s="64"/>
      <c r="F20" s="64"/>
      <c r="G20" s="64"/>
      <c r="H20" s="65"/>
    </row>
    <row r="21" spans="2:8" s="8" customFormat="1" ht="18" customHeight="1">
      <c r="B21" s="60"/>
      <c r="C21" s="61"/>
      <c r="D21" s="61"/>
      <c r="E21" s="61"/>
      <c r="F21" s="61"/>
      <c r="G21" s="61"/>
      <c r="H21" s="62"/>
    </row>
    <row r="22" spans="2:8" s="8" customFormat="1" ht="7.5" customHeight="1">
      <c r="B22" s="14"/>
      <c r="C22" s="14"/>
      <c r="D22" s="14"/>
      <c r="E22" s="14"/>
      <c r="F22" s="14"/>
      <c r="G22" s="14"/>
      <c r="H22" s="14"/>
    </row>
    <row r="23" spans="2:8" s="8" customFormat="1" ht="18" customHeight="1">
      <c r="B23" s="63" t="s">
        <v>12</v>
      </c>
      <c r="C23" s="64"/>
      <c r="D23" s="64"/>
      <c r="E23" s="64"/>
      <c r="F23" s="64"/>
      <c r="G23" s="65"/>
      <c r="H23" s="7" t="s">
        <v>14</v>
      </c>
    </row>
    <row r="24" spans="2:8" s="8" customFormat="1" ht="18" customHeight="1">
      <c r="B24" s="67"/>
      <c r="C24" s="69"/>
      <c r="D24" s="69"/>
      <c r="E24" s="69"/>
      <c r="F24" s="69"/>
      <c r="G24" s="68"/>
      <c r="H24" s="9"/>
    </row>
    <row r="25" spans="2:8" s="8" customFormat="1" ht="7.5" customHeight="1">
      <c r="B25" s="15"/>
      <c r="C25" s="15"/>
      <c r="D25" s="15"/>
      <c r="E25" s="15"/>
      <c r="F25" s="15"/>
      <c r="G25" s="15"/>
      <c r="H25" s="15"/>
    </row>
    <row r="26" spans="2:8" s="8" customFormat="1" ht="18" customHeight="1">
      <c r="B26" s="63" t="s">
        <v>19</v>
      </c>
      <c r="C26" s="64"/>
      <c r="D26" s="64"/>
      <c r="E26" s="64"/>
      <c r="F26" s="64"/>
      <c r="G26" s="64"/>
      <c r="H26" s="65"/>
    </row>
    <row r="27" spans="2:8" s="8" customFormat="1" ht="18" customHeight="1">
      <c r="B27" s="60"/>
      <c r="C27" s="61"/>
      <c r="D27" s="61"/>
      <c r="E27" s="61"/>
      <c r="F27" s="61"/>
      <c r="G27" s="61"/>
      <c r="H27" s="62"/>
    </row>
    <row r="28" spans="2:8" s="8" customFormat="1" ht="7.5" customHeight="1">
      <c r="B28" s="14"/>
      <c r="C28" s="14"/>
      <c r="D28" s="14"/>
      <c r="E28" s="14"/>
      <c r="F28" s="14"/>
      <c r="G28" s="14"/>
      <c r="H28" s="14"/>
    </row>
    <row r="29" spans="2:8" s="8" customFormat="1" ht="18" customHeight="1">
      <c r="B29" s="63" t="s">
        <v>13</v>
      </c>
      <c r="C29" s="64"/>
      <c r="D29" s="64"/>
      <c r="E29" s="64"/>
      <c r="F29" s="64"/>
      <c r="G29" s="65"/>
      <c r="H29" s="7" t="s">
        <v>14</v>
      </c>
    </row>
    <row r="30" spans="2:8" ht="18" customHeight="1">
      <c r="B30" s="60"/>
      <c r="C30" s="61"/>
      <c r="D30" s="61"/>
      <c r="E30" s="61"/>
      <c r="F30" s="61"/>
      <c r="G30" s="62"/>
      <c r="H30" s="9"/>
    </row>
    <row r="31" spans="2:8" ht="14.25">
      <c r="B31" s="1"/>
      <c r="C31" s="1"/>
      <c r="D31" s="1"/>
      <c r="E31" s="1"/>
      <c r="F31" s="1"/>
      <c r="G31" s="2"/>
      <c r="H31" s="3"/>
    </row>
    <row r="32" spans="2:8" s="13" customFormat="1" ht="19.5" customHeight="1">
      <c r="B32" s="80" t="s">
        <v>40</v>
      </c>
      <c r="C32" s="80"/>
      <c r="D32" s="80"/>
      <c r="E32" s="80"/>
      <c r="F32" s="80"/>
      <c r="G32" s="80"/>
      <c r="H32" s="80"/>
    </row>
    <row r="33" spans="2:8" s="8" customFormat="1" ht="7.5" customHeight="1">
      <c r="B33" s="32"/>
      <c r="C33" s="32"/>
      <c r="D33" s="31"/>
      <c r="E33" s="22"/>
      <c r="F33" s="18"/>
      <c r="G33" s="18"/>
      <c r="H33" s="16"/>
    </row>
    <row r="34" spans="2:8" s="17" customFormat="1" ht="15.75" customHeight="1">
      <c r="B34" s="73" t="s">
        <v>35</v>
      </c>
      <c r="C34" s="74"/>
      <c r="D34" s="74"/>
      <c r="E34" s="75"/>
      <c r="F34" s="11" t="s">
        <v>20</v>
      </c>
      <c r="G34" s="10" t="s">
        <v>28</v>
      </c>
      <c r="H34" s="10" t="s">
        <v>3</v>
      </c>
    </row>
    <row r="35" spans="2:8" s="17" customFormat="1" ht="15">
      <c r="B35" s="47" t="s">
        <v>25</v>
      </c>
      <c r="C35" s="57" t="str">
        <f>CONCATENATE("Institut d'Assistència Sanitària (",F35," punts/mes)")</f>
        <v>Institut d'Assistència Sanitària (0,4 punts/mes)</v>
      </c>
      <c r="D35" s="76"/>
      <c r="E35" s="84"/>
      <c r="F35" s="23">
        <v>0.4</v>
      </c>
      <c r="G35" s="30"/>
      <c r="H35" s="27">
        <f>F35*G35</f>
        <v>0</v>
      </c>
    </row>
    <row r="36" spans="3:8" s="17" customFormat="1" ht="14.25" customHeight="1">
      <c r="C36" s="57" t="str">
        <f>CONCATENATE("SISCAT i Serveis de Salut del Sistema Nacional de Salut (",F36," punts/mes)")</f>
        <v>SISCAT i Serveis de Salut del Sistema Nacional de Salut (0,2 punts/mes)</v>
      </c>
      <c r="D36" s="76"/>
      <c r="E36" s="84"/>
      <c r="F36" s="23">
        <v>0.2</v>
      </c>
      <c r="G36" s="30"/>
      <c r="H36" s="27">
        <f>F36*G36</f>
        <v>0</v>
      </c>
    </row>
    <row r="37" spans="2:8" s="17" customFormat="1" ht="15" customHeight="1">
      <c r="B37" s="25"/>
      <c r="C37" s="25"/>
      <c r="D37" s="42"/>
      <c r="E37" s="43"/>
      <c r="F37" s="41"/>
      <c r="G37" s="40"/>
      <c r="H37" s="55">
        <f>SUM(H35:H36)</f>
        <v>0</v>
      </c>
    </row>
    <row r="38" spans="2:8" s="8" customFormat="1" ht="7.5" customHeight="1">
      <c r="B38" s="32"/>
      <c r="C38" s="32"/>
      <c r="D38" s="31"/>
      <c r="E38" s="31"/>
      <c r="F38" s="18"/>
      <c r="G38" s="18"/>
      <c r="H38" s="16"/>
    </row>
    <row r="39" spans="2:8" s="17" customFormat="1" ht="15">
      <c r="B39" s="47" t="s">
        <v>24</v>
      </c>
      <c r="C39" s="57" t="str">
        <f>CONCATENATE("Institut d'Assistència Sanitària (",F39," punts/mes)")</f>
        <v>Institut d'Assistència Sanitària (0,1 punts/mes)</v>
      </c>
      <c r="D39" s="76"/>
      <c r="E39" s="84"/>
      <c r="F39" s="23">
        <v>0.1</v>
      </c>
      <c r="G39" s="30"/>
      <c r="H39" s="27">
        <f>F39*G39</f>
        <v>0</v>
      </c>
    </row>
    <row r="40" spans="2:8" s="17" customFormat="1" ht="15" customHeight="1">
      <c r="B40" s="25"/>
      <c r="C40" s="25"/>
      <c r="D40" s="42"/>
      <c r="E40" s="44"/>
      <c r="F40" s="41"/>
      <c r="G40" s="40"/>
      <c r="H40" s="55">
        <f>SUM(H39)</f>
        <v>0</v>
      </c>
    </row>
    <row r="41" spans="2:8" s="8" customFormat="1" ht="7.5" customHeight="1">
      <c r="B41" s="32"/>
      <c r="C41" s="32"/>
      <c r="D41" s="18"/>
      <c r="E41" s="18"/>
      <c r="F41" s="31"/>
      <c r="G41" s="31"/>
      <c r="H41" s="18"/>
    </row>
    <row r="42" spans="2:8" s="17" customFormat="1" ht="15" customHeight="1">
      <c r="B42" s="25"/>
      <c r="C42" s="25"/>
      <c r="D42" s="33" t="s">
        <v>30</v>
      </c>
      <c r="E42" s="26">
        <v>50</v>
      </c>
      <c r="F42" s="36"/>
      <c r="G42" s="29"/>
      <c r="H42" s="26">
        <f>IF((H37+H40)&lt;E42,H37+H40,E42)</f>
        <v>0</v>
      </c>
    </row>
    <row r="43" spans="2:8" s="8" customFormat="1" ht="12" customHeight="1">
      <c r="B43" s="32"/>
      <c r="C43" s="32"/>
      <c r="D43" s="31"/>
      <c r="E43" s="22"/>
      <c r="F43" s="31"/>
      <c r="G43" s="31"/>
      <c r="H43" s="16"/>
    </row>
    <row r="44" spans="2:8" s="17" customFormat="1" ht="15.75" customHeight="1">
      <c r="B44" s="73" t="s">
        <v>29</v>
      </c>
      <c r="C44" s="74"/>
      <c r="D44" s="74"/>
      <c r="E44" s="10" t="s">
        <v>27</v>
      </c>
      <c r="F44" s="11" t="s">
        <v>20</v>
      </c>
      <c r="G44" s="10" t="s">
        <v>2</v>
      </c>
      <c r="H44" s="10" t="s">
        <v>3</v>
      </c>
    </row>
    <row r="45" spans="2:8" s="17" customFormat="1" ht="14.25" customHeight="1">
      <c r="B45" s="77" t="s">
        <v>36</v>
      </c>
      <c r="C45" s="57" t="str">
        <f>CONCATENATE("2.1.1. Especialitat (Màxim ",F46," punts) (Només es puntuarà UNA especialitat)")</f>
        <v>2.1.1. Especialitat (Màxim 9 punts) (Només es puntuarà UNA especialitat)</v>
      </c>
      <c r="D45" s="76"/>
      <c r="E45" s="49"/>
      <c r="F45" s="49"/>
      <c r="G45" s="49"/>
      <c r="H45" s="50"/>
    </row>
    <row r="46" spans="2:8" s="17" customFormat="1" ht="14.25" customHeight="1">
      <c r="B46" s="78"/>
      <c r="C46" s="57" t="str">
        <f>CONCATENATE("          2.1.1.1. Línia assitencial Salut Mental: Infermeria de Salut Mental (",F46," punts/unitat)")</f>
        <v>          2.1.1.1. Línia assitencial Salut Mental: Infermeria de Salut Mental (9 punts/unitat)</v>
      </c>
      <c r="D46" s="58"/>
      <c r="E46" s="81" t="s">
        <v>38</v>
      </c>
      <c r="F46" s="70">
        <v>9</v>
      </c>
      <c r="G46" s="30"/>
      <c r="H46" s="27">
        <f>IF(F46*G46&gt;F46,F46,F46*G46)</f>
        <v>0</v>
      </c>
    </row>
    <row r="47" spans="2:8" s="17" customFormat="1" ht="14.25" customHeight="1">
      <c r="B47" s="78"/>
      <c r="C47" s="57" t="str">
        <f>CONCATENATE("          2.1.1.2. Línia assitencial Especialitzada: Infermeria de Cures Mèdico-Quirúrgiques o Infermeria Pediàtrica (",F46," punts/unitat)")</f>
        <v>          2.1.1.2. Línia assitencial Especialitzada: Infermeria de Cures Mèdico-Quirúrgiques o Infermeria Pediàtrica (9 punts/unitat)</v>
      </c>
      <c r="D47" s="58"/>
      <c r="E47" s="82"/>
      <c r="F47" s="71"/>
      <c r="G47" s="30"/>
      <c r="H47" s="27">
        <f>IF(F46*G47&gt;F46,F46,F46*G47)</f>
        <v>0</v>
      </c>
    </row>
    <row r="48" spans="2:8" s="17" customFormat="1" ht="14.25" customHeight="1">
      <c r="B48" s="78"/>
      <c r="C48" s="57" t="str">
        <f>CONCATENATE("          2.1.1.3. Línia assitencial Especialitzada: Infermeria Obstètrico-Ginecològica (Llevadores) (",F46," punts/unitat)")</f>
        <v>          2.1.1.3. Línia assitencial Especialitzada: Infermeria Obstètrico-Ginecològica (Llevadores) (9 punts/unitat)</v>
      </c>
      <c r="D48" s="58"/>
      <c r="E48" s="82"/>
      <c r="F48" s="71"/>
      <c r="G48" s="30"/>
      <c r="H48" s="27">
        <f>IF(F46*G48&gt;F46,F46,F46*G48)</f>
        <v>0</v>
      </c>
    </row>
    <row r="49" spans="2:8" s="17" customFormat="1" ht="14.25" customHeight="1">
      <c r="B49" s="79"/>
      <c r="C49" s="57" t="str">
        <f>CONCATENATE("          2.1.1.4. Línia assitencial Especialitzada: Infermeria del Treball (",F46," punts/unitat)")</f>
        <v>          2.1.1.4. Línia assitencial Especialitzada: Infermeria del Treball (9 punts/unitat)</v>
      </c>
      <c r="D49" s="58"/>
      <c r="E49" s="82"/>
      <c r="F49" s="71"/>
      <c r="G49" s="30"/>
      <c r="H49" s="27">
        <f>IF(F45*G49&gt;F45,F45,F45*G49)</f>
        <v>0</v>
      </c>
    </row>
    <row r="50" spans="2:8" s="17" customFormat="1" ht="14.25" customHeight="1">
      <c r="B50" s="56"/>
      <c r="C50" s="57" t="str">
        <f>CONCATENATE("          2.1.1.5. Línia assitencial Atenció Primària: Infermeria Familiar i Comunitària o Infermeria Pediàtrica (",F46," punts/unitat)")</f>
        <v>          2.1.1.5. Línia assitencial Atenció Primària: Infermeria Familiar i Comunitària o Infermeria Pediàtrica (9 punts/unitat)</v>
      </c>
      <c r="D50" s="58"/>
      <c r="E50" s="82"/>
      <c r="F50" s="71"/>
      <c r="G50" s="30"/>
      <c r="H50" s="27">
        <f>IF(F45*G50&gt;F45,F45,F45*G50)</f>
        <v>0</v>
      </c>
    </row>
    <row r="51" spans="2:8" s="17" customFormat="1" ht="14.25" customHeight="1">
      <c r="B51" s="56"/>
      <c r="C51" s="57" t="str">
        <f>CONCATENATE("          2.1.1.6. Línia assitencial Sociosanitària: Infermeria Geriàtrica (",F46," punts/unitat)")</f>
        <v>          2.1.1.6. Línia assitencial Sociosanitària: Infermeria Geriàtrica (9 punts/unitat)</v>
      </c>
      <c r="D51" s="58"/>
      <c r="E51" s="83"/>
      <c r="F51" s="72"/>
      <c r="G51" s="30"/>
      <c r="H51" s="27">
        <f>IF(F46*G51&gt;F46,F46,F46*G51)</f>
        <v>0</v>
      </c>
    </row>
    <row r="52" spans="2:8" s="17" customFormat="1" ht="14.25" customHeight="1">
      <c r="B52" s="45"/>
      <c r="C52" s="57" t="str">
        <f>CONCATENATE("2.1.2. Màster finalitzat (",F52," punts/unitat)")</f>
        <v>2.1.2. Màster finalitzat (7 punts/unitat)</v>
      </c>
      <c r="D52" s="58"/>
      <c r="E52" s="23">
        <v>7</v>
      </c>
      <c r="F52" s="23">
        <v>7</v>
      </c>
      <c r="G52" s="30"/>
      <c r="H52" s="27">
        <f aca="true" t="shared" si="0" ref="H52:H57">IF(F52*G52&gt;E52,E52,F52*G52)</f>
        <v>0</v>
      </c>
    </row>
    <row r="53" spans="2:8" s="17" customFormat="1" ht="14.25" customHeight="1">
      <c r="B53" s="45"/>
      <c r="C53" s="57" t="str">
        <f>CONCATENATE("2.1.3. Postgrau finalitzat (",F53," punts/unitat)")</f>
        <v>2.1.3. Postgrau finalitzat (4 punts/unitat)</v>
      </c>
      <c r="D53" s="58"/>
      <c r="E53" s="23">
        <v>7</v>
      </c>
      <c r="F53" s="23">
        <v>4</v>
      </c>
      <c r="G53" s="30"/>
      <c r="H53" s="27">
        <f t="shared" si="0"/>
        <v>0</v>
      </c>
    </row>
    <row r="54" spans="2:8" s="17" customFormat="1" ht="14.25" customHeight="1">
      <c r="B54" s="45"/>
      <c r="C54" s="57" t="str">
        <f>CONCATENATE("2.1.4. Cursos de 100 o més hores (",F54," punts/unitat)")</f>
        <v>2.1.4. Cursos de 100 o més hores (4 punts/unitat)</v>
      </c>
      <c r="D54" s="58"/>
      <c r="E54" s="23">
        <v>6</v>
      </c>
      <c r="F54" s="23">
        <v>4</v>
      </c>
      <c r="G54" s="30"/>
      <c r="H54" s="27">
        <f t="shared" si="0"/>
        <v>0</v>
      </c>
    </row>
    <row r="55" spans="2:8" s="17" customFormat="1" ht="14.25" customHeight="1">
      <c r="B55" s="45"/>
      <c r="C55" s="57" t="str">
        <f>CONCATENATE("2.1.5. Cursos de 50 a 99 hores (",F55," punts/unitat)")</f>
        <v>2.1.5. Cursos de 50 a 99 hores (1,5 punts/unitat)</v>
      </c>
      <c r="D55" s="58"/>
      <c r="E55" s="23">
        <v>5</v>
      </c>
      <c r="F55" s="23">
        <v>1.5</v>
      </c>
      <c r="G55" s="30"/>
      <c r="H55" s="27">
        <f t="shared" si="0"/>
        <v>0</v>
      </c>
    </row>
    <row r="56" spans="2:8" s="17" customFormat="1" ht="14.25" customHeight="1">
      <c r="B56" s="45"/>
      <c r="C56" s="57" t="str">
        <f>CONCATENATE("2.1.6. Cursos de 20 a 49 hores (",F56," punts/unitat)")</f>
        <v>2.1.6. Cursos de 20 a 49 hores (0,25 punts/unitat)</v>
      </c>
      <c r="D56" s="58"/>
      <c r="E56" s="23">
        <v>4</v>
      </c>
      <c r="F56" s="23">
        <v>0.25</v>
      </c>
      <c r="G56" s="30"/>
      <c r="H56" s="27">
        <f t="shared" si="0"/>
        <v>0</v>
      </c>
    </row>
    <row r="57" spans="2:8" s="17" customFormat="1" ht="14.25" customHeight="1">
      <c r="B57" s="45"/>
      <c r="C57" s="57" t="str">
        <f>CONCATENATE("2.1.7. Cursos de 10 a 19 hores (",F57," punts/unitat)")</f>
        <v>2.1.7. Cursos de 10 a 19 hores (0,1 punts/unitat)</v>
      </c>
      <c r="D57" s="58"/>
      <c r="E57" s="23">
        <v>1</v>
      </c>
      <c r="F57" s="23">
        <v>0.1</v>
      </c>
      <c r="G57" s="30"/>
      <c r="H57" s="27">
        <f t="shared" si="0"/>
        <v>0</v>
      </c>
    </row>
    <row r="58" spans="2:8" s="17" customFormat="1" ht="15" customHeight="1">
      <c r="B58" s="25"/>
      <c r="C58" s="25"/>
      <c r="D58" s="54" t="s">
        <v>31</v>
      </c>
      <c r="E58" s="55">
        <v>39</v>
      </c>
      <c r="F58" s="39"/>
      <c r="G58" s="40"/>
      <c r="H58" s="55">
        <f>IF(SUM(H46:H57)&lt;E58,SUM(H46:H57),E58)</f>
        <v>0</v>
      </c>
    </row>
    <row r="59" spans="2:8" s="8" customFormat="1" ht="7.5" customHeight="1">
      <c r="B59" s="32"/>
      <c r="C59" s="32"/>
      <c r="D59" s="31"/>
      <c r="E59" s="22"/>
      <c r="F59" s="18"/>
      <c r="G59" s="18"/>
      <c r="H59" s="16"/>
    </row>
    <row r="60" spans="2:8" s="17" customFormat="1" ht="14.25" customHeight="1">
      <c r="B60" s="51"/>
      <c r="C60" s="52"/>
      <c r="D60" s="53"/>
      <c r="E60" s="10" t="s">
        <v>27</v>
      </c>
      <c r="F60" s="11" t="s">
        <v>20</v>
      </c>
      <c r="G60" s="10" t="s">
        <v>2</v>
      </c>
      <c r="H60" s="10" t="s">
        <v>3</v>
      </c>
    </row>
    <row r="61" spans="2:8" s="17" customFormat="1" ht="14.25" customHeight="1">
      <c r="B61" s="77" t="s">
        <v>37</v>
      </c>
      <c r="C61" s="57" t="str">
        <f>CONCATENATE("2.2.1. Especialitat (Màxim ",F62," punts) (Només es puntuarà UNA especialitat)")</f>
        <v>2.2.1. Especialitat (Màxim 4,5 punts) (Només es puntuarà UNA especialitat)</v>
      </c>
      <c r="D61" s="76"/>
      <c r="E61" s="49"/>
      <c r="F61" s="49"/>
      <c r="G61" s="49"/>
      <c r="H61" s="50"/>
    </row>
    <row r="62" spans="2:8" s="17" customFormat="1" ht="38.25">
      <c r="B62" s="78"/>
      <c r="C62" s="57" t="str">
        <f>CONCATENATE("          2.2.1.1. Qualsevol especialitat d'infermeria reconeguda oficialment (",F62," punts/unitat)")</f>
        <v>          2.2.1.1. Qualsevol especialitat d'infermeria reconeguda oficialment (4,5 punts/unitat)</v>
      </c>
      <c r="D62" s="76"/>
      <c r="E62" s="46" t="s">
        <v>39</v>
      </c>
      <c r="F62" s="23">
        <v>4.5</v>
      </c>
      <c r="G62" s="30"/>
      <c r="H62" s="27">
        <f>IF(F62*G62&gt;F62,F62,F62*G62)</f>
        <v>0</v>
      </c>
    </row>
    <row r="63" spans="2:8" s="17" customFormat="1" ht="15">
      <c r="B63" s="78"/>
      <c r="C63" s="57" t="str">
        <f>CONCATENATE("2.2.2. Màster finalitzat (",F63," punts/unitat)")</f>
        <v>2.2.2. Màster finalitzat (3,5 punts/unitat)</v>
      </c>
      <c r="D63" s="58"/>
      <c r="E63" s="23">
        <v>3.5</v>
      </c>
      <c r="F63" s="23">
        <v>3.5</v>
      </c>
      <c r="G63" s="30"/>
      <c r="H63" s="27">
        <f aca="true" t="shared" si="1" ref="H63:H68">IF(F63*G63&gt;E63,E63,F63*G63)</f>
        <v>0</v>
      </c>
    </row>
    <row r="64" spans="2:8" s="17" customFormat="1" ht="15">
      <c r="B64" s="79"/>
      <c r="C64" s="57" t="str">
        <f>CONCATENATE("2.2.3. Postgrau finalitzat (",F64," punts/unitat)")</f>
        <v>2.2.3. Postgrau finalitzat (2 punts/unitat)</v>
      </c>
      <c r="D64" s="58"/>
      <c r="E64" s="23">
        <v>3.5</v>
      </c>
      <c r="F64" s="23">
        <v>2</v>
      </c>
      <c r="G64" s="30"/>
      <c r="H64" s="27">
        <f t="shared" si="1"/>
        <v>0</v>
      </c>
    </row>
    <row r="65" spans="2:8" s="17" customFormat="1" ht="15">
      <c r="B65" s="48"/>
      <c r="C65" s="57" t="str">
        <f>CONCATENATE("2.2.4. Cursos de 100 o més hores (",F65," punts/unitat)")</f>
        <v>2.2.4. Cursos de 100 o més hores (2 punts/unitat)</v>
      </c>
      <c r="D65" s="58"/>
      <c r="E65" s="23">
        <v>3</v>
      </c>
      <c r="F65" s="23">
        <v>2</v>
      </c>
      <c r="G65" s="30"/>
      <c r="H65" s="27">
        <f t="shared" si="1"/>
        <v>0</v>
      </c>
    </row>
    <row r="66" spans="3:8" s="17" customFormat="1" ht="15">
      <c r="C66" s="57" t="str">
        <f>CONCATENATE("2.2.5. Cursos de 50 a 99 hores (",F66," punts/unitat)")</f>
        <v>2.2.5. Cursos de 50 a 99 hores (0,75 punts/unitat)</v>
      </c>
      <c r="D66" s="58"/>
      <c r="E66" s="23">
        <v>2.5</v>
      </c>
      <c r="F66" s="23">
        <v>0.75</v>
      </c>
      <c r="G66" s="30"/>
      <c r="H66" s="27">
        <f t="shared" si="1"/>
        <v>0</v>
      </c>
    </row>
    <row r="67" spans="3:8" s="17" customFormat="1" ht="15">
      <c r="C67" s="57" t="str">
        <f>CONCATENATE("2.2.6. Cursos de 20 a 49 hores (",F67," punts/unitat)")</f>
        <v>2.2.6. Cursos de 20 a 49 hores (0,12 punts/unitat)</v>
      </c>
      <c r="D67" s="58"/>
      <c r="E67" s="23">
        <v>2</v>
      </c>
      <c r="F67" s="23">
        <v>0.12</v>
      </c>
      <c r="G67" s="30"/>
      <c r="H67" s="27">
        <f t="shared" si="1"/>
        <v>0</v>
      </c>
    </row>
    <row r="68" spans="3:8" s="17" customFormat="1" ht="15">
      <c r="C68" s="57" t="str">
        <f>CONCATENATE("2.2.7. Cursos de 10 a 19 hores (",F68," punts/unitat)")</f>
        <v>2.2.7. Cursos de 10 a 19 hores (0,05 punts/unitat)</v>
      </c>
      <c r="D68" s="58"/>
      <c r="E68" s="23">
        <v>0.5</v>
      </c>
      <c r="F68" s="23">
        <v>0.05</v>
      </c>
      <c r="G68" s="30"/>
      <c r="H68" s="27">
        <f t="shared" si="1"/>
        <v>0</v>
      </c>
    </row>
    <row r="69" spans="2:8" s="17" customFormat="1" ht="15" customHeight="1">
      <c r="B69" s="25"/>
      <c r="C69" s="25"/>
      <c r="D69" s="54" t="s">
        <v>32</v>
      </c>
      <c r="E69" s="55">
        <v>19.5</v>
      </c>
      <c r="F69" s="39"/>
      <c r="G69" s="40"/>
      <c r="H69" s="55">
        <f>IF(SUM(H62:H68)&lt;E69,SUM(H62:H68),E69)</f>
        <v>0</v>
      </c>
    </row>
    <row r="70" spans="2:8" s="8" customFormat="1" ht="7.5" customHeight="1">
      <c r="B70" s="32"/>
      <c r="C70" s="32"/>
      <c r="D70" s="31"/>
      <c r="E70" s="22"/>
      <c r="F70" s="18"/>
      <c r="G70" s="18"/>
      <c r="H70" s="16"/>
    </row>
    <row r="71" spans="2:8" s="17" customFormat="1" ht="15">
      <c r="B71" s="51"/>
      <c r="C71" s="52"/>
      <c r="D71" s="53"/>
      <c r="E71" s="10" t="s">
        <v>27</v>
      </c>
      <c r="F71" s="11" t="s">
        <v>20</v>
      </c>
      <c r="G71" s="10" t="s">
        <v>2</v>
      </c>
      <c r="H71" s="10" t="s">
        <v>3</v>
      </c>
    </row>
    <row r="72" spans="2:8" s="17" customFormat="1" ht="15">
      <c r="B72" s="47" t="s">
        <v>26</v>
      </c>
      <c r="C72" s="57" t="str">
        <f>CONCATENATE("2.3.1. Ponències (",F72," punt/unitat)")</f>
        <v>2.3.1. Ponències (1 punt/unitat)</v>
      </c>
      <c r="D72" s="58"/>
      <c r="E72" s="70">
        <v>4</v>
      </c>
      <c r="F72" s="23">
        <v>1</v>
      </c>
      <c r="G72" s="30"/>
      <c r="H72" s="27">
        <f>IF(F72*G72&gt;E72,E72,F72*G72)</f>
        <v>0</v>
      </c>
    </row>
    <row r="73" spans="3:8" s="17" customFormat="1" ht="14.25" customHeight="1">
      <c r="C73" s="57" t="str">
        <f>CONCATENATE("2.3.2. Comunicacions (",F73," punts/unitat)")</f>
        <v>2.3.2. Comunicacions (0,5 punts/unitat)</v>
      </c>
      <c r="D73" s="58"/>
      <c r="E73" s="71"/>
      <c r="F73" s="23">
        <v>0.5</v>
      </c>
      <c r="G73" s="30"/>
      <c r="H73" s="27">
        <f>IF(F73*G73&gt;E72,E72,F73*G73)</f>
        <v>0</v>
      </c>
    </row>
    <row r="74" spans="3:8" s="17" customFormat="1" ht="15">
      <c r="C74" s="57" t="str">
        <f>CONCATENATE("2.3.3. Pòsters (",F74," punts/unitat)")</f>
        <v>2.3.3. Pòsters (0,2 punts/unitat)</v>
      </c>
      <c r="D74" s="58"/>
      <c r="E74" s="71"/>
      <c r="F74" s="23">
        <v>0.2</v>
      </c>
      <c r="G74" s="30"/>
      <c r="H74" s="27">
        <f>IF(F74*G74&gt;E72,E72,F74*G74)</f>
        <v>0</v>
      </c>
    </row>
    <row r="75" spans="2:8" s="17" customFormat="1" ht="14.25" customHeight="1">
      <c r="B75" s="24"/>
      <c r="C75" s="57" t="str">
        <f>CONCATENATE("2.3.4. Publicacions d'articles en revistes de la professió (",F75," punt/unitat)")</f>
        <v>2.3.4. Publicacions d'articles en revistes de la professió (1 punt/unitat)</v>
      </c>
      <c r="D75" s="58"/>
      <c r="E75" s="72"/>
      <c r="F75" s="23">
        <v>1</v>
      </c>
      <c r="G75" s="30"/>
      <c r="H75" s="27">
        <f>IF(F75*G75&gt;E72,E72,F75*G75)</f>
        <v>0</v>
      </c>
    </row>
    <row r="76" spans="2:8" s="17" customFormat="1" ht="15" customHeight="1">
      <c r="B76" s="25"/>
      <c r="C76" s="25"/>
      <c r="D76" s="54" t="s">
        <v>33</v>
      </c>
      <c r="E76" s="55">
        <v>4</v>
      </c>
      <c r="F76" s="39"/>
      <c r="G76" s="40"/>
      <c r="H76" s="55">
        <f>IF(SUM(H72:H75)&lt;E76,SUM(H72:H75),E76)</f>
        <v>0</v>
      </c>
    </row>
    <row r="77" spans="2:8" s="8" customFormat="1" ht="7.5" customHeight="1">
      <c r="B77" s="32"/>
      <c r="C77" s="32"/>
      <c r="D77" s="18"/>
      <c r="E77" s="18"/>
      <c r="F77" s="31"/>
      <c r="G77" s="31"/>
      <c r="H77" s="18"/>
    </row>
    <row r="78" spans="2:8" s="17" customFormat="1" ht="15" customHeight="1">
      <c r="B78" s="25"/>
      <c r="C78" s="25"/>
      <c r="D78" s="33" t="s">
        <v>34</v>
      </c>
      <c r="E78" s="26">
        <v>62.5</v>
      </c>
      <c r="F78" s="36"/>
      <c r="G78" s="29"/>
      <c r="H78" s="26">
        <f>IF((H58+H69+H76)&lt;E78,(H58+H69+H76),E78)</f>
        <v>0</v>
      </c>
    </row>
    <row r="79" spans="2:8" s="8" customFormat="1" ht="7.5" customHeight="1">
      <c r="B79" s="32"/>
      <c r="C79" s="32"/>
      <c r="D79" s="18"/>
      <c r="E79" s="16"/>
      <c r="F79" s="31"/>
      <c r="G79" s="31"/>
      <c r="H79" s="18"/>
    </row>
    <row r="80" spans="2:8" s="17" customFormat="1" ht="36">
      <c r="B80" s="28"/>
      <c r="C80" s="29"/>
      <c r="D80" s="34" t="s">
        <v>21</v>
      </c>
      <c r="E80" s="35">
        <f>E42+E58+E69+E76</f>
        <v>112.5</v>
      </c>
      <c r="F80" s="37"/>
      <c r="G80" s="38"/>
      <c r="H80" s="35">
        <f>IF((H42+H78)&lt;E80,(H42+H78),E80)</f>
        <v>0</v>
      </c>
    </row>
    <row r="81" spans="2:8" s="19" customFormat="1" ht="14.25">
      <c r="B81" s="20"/>
      <c r="C81" s="20"/>
      <c r="D81" s="20"/>
      <c r="E81" s="20"/>
      <c r="F81" s="4"/>
      <c r="G81" s="5"/>
      <c r="H81" s="21"/>
    </row>
  </sheetData>
  <sheetProtection password="FC82" sheet="1" objects="1" scenarios="1"/>
  <mergeCells count="67">
    <mergeCell ref="B45:B49"/>
    <mergeCell ref="C53:D53"/>
    <mergeCell ref="B32:H32"/>
    <mergeCell ref="C46:D46"/>
    <mergeCell ref="E46:E51"/>
    <mergeCell ref="C47:D47"/>
    <mergeCell ref="C48:D48"/>
    <mergeCell ref="C39:E39"/>
    <mergeCell ref="C35:E35"/>
    <mergeCell ref="C36:E36"/>
    <mergeCell ref="B24:G24"/>
    <mergeCell ref="B27:H27"/>
    <mergeCell ref="B29:G29"/>
    <mergeCell ref="B30:G30"/>
    <mergeCell ref="C56:D56"/>
    <mergeCell ref="C57:D57"/>
    <mergeCell ref="B44:D44"/>
    <mergeCell ref="F46:F51"/>
    <mergeCell ref="C49:D49"/>
    <mergeCell ref="C50:D50"/>
    <mergeCell ref="C62:D62"/>
    <mergeCell ref="C52:D52"/>
    <mergeCell ref="B61:B64"/>
    <mergeCell ref="C45:D45"/>
    <mergeCell ref="C61:D61"/>
    <mergeCell ref="C51:D51"/>
    <mergeCell ref="C54:D54"/>
    <mergeCell ref="C55:D55"/>
    <mergeCell ref="C63:D63"/>
    <mergeCell ref="C64:D64"/>
    <mergeCell ref="B20:H20"/>
    <mergeCell ref="B23:G23"/>
    <mergeCell ref="B18:H18"/>
    <mergeCell ref="B10:C10"/>
    <mergeCell ref="B15:C15"/>
    <mergeCell ref="D15:H15"/>
    <mergeCell ref="B16:C16"/>
    <mergeCell ref="D16:H16"/>
    <mergeCell ref="B21:H21"/>
    <mergeCell ref="F12:H12"/>
    <mergeCell ref="F13:H13"/>
    <mergeCell ref="E72:E75"/>
    <mergeCell ref="C68:D68"/>
    <mergeCell ref="C72:D72"/>
    <mergeCell ref="C73:D73"/>
    <mergeCell ref="C74:D74"/>
    <mergeCell ref="C75:D75"/>
    <mergeCell ref="B34:E34"/>
    <mergeCell ref="B26:H26"/>
    <mergeCell ref="C65:D65"/>
    <mergeCell ref="G9:H9"/>
    <mergeCell ref="G10:H10"/>
    <mergeCell ref="G6:H6"/>
    <mergeCell ref="G7:H7"/>
    <mergeCell ref="B6:C6"/>
    <mergeCell ref="B7:C7"/>
    <mergeCell ref="B9:C9"/>
    <mergeCell ref="C66:D66"/>
    <mergeCell ref="C67:D67"/>
    <mergeCell ref="B2:H2"/>
    <mergeCell ref="D7:F7"/>
    <mergeCell ref="D9:F9"/>
    <mergeCell ref="B12:D12"/>
    <mergeCell ref="B13:D13"/>
    <mergeCell ref="B4:H4"/>
    <mergeCell ref="D10:F10"/>
    <mergeCell ref="D6:F6"/>
  </mergeCells>
  <dataValidations count="19">
    <dataValidation errorStyle="warning" type="decimal" allowBlank="1" showInputMessage="1" showErrorMessage="1" prompt="Unitats" error="Només admet números" sqref="G61:G68 G72:G75 G46:G57">
      <formula1>0</formula1>
      <formula2>100</formula2>
    </dataValidation>
    <dataValidation errorStyle="warning" type="whole" allowBlank="1" showInputMessage="1" showErrorMessage="1" prompt="Any finalització" error="Només admet números" sqref="H24 H30">
      <formula1>0</formula1>
      <formula2>9999</formula2>
    </dataValidation>
    <dataValidation errorStyle="warning" type="whole" allowBlank="1" showInputMessage="1" showErrorMessage="1" prompt="Telèfon mòbil" error="Només admet números" sqref="D10">
      <formula1>0</formula1>
      <formula2>999999999</formula2>
    </dataValidation>
    <dataValidation errorStyle="warning" type="whole" allowBlank="1" showInputMessage="1" showErrorMessage="1" prompt="Telèfon fix" error="Només admet números" sqref="G10">
      <formula1>0</formula1>
      <formula2>999999999</formula2>
    </dataValidation>
    <dataValidation errorStyle="warning" type="whole" allowBlank="1" showInputMessage="1" showErrorMessage="1" prompt="Codi Postal" error="Només admet números" sqref="E13">
      <formula1>0</formula1>
      <formula2>99999</formula2>
    </dataValidation>
    <dataValidation allowBlank="1" showInputMessage="1" showErrorMessage="1" prompt="Cognoms" sqref="B7"/>
    <dataValidation allowBlank="1" showInputMessage="1" showErrorMessage="1" prompt="Nom" sqref="D7"/>
    <dataValidation allowBlank="1" showInputMessage="1" showErrorMessage="1" prompt="DNI/NIE" sqref="G7"/>
    <dataValidation allowBlank="1" showInputMessage="1" showErrorMessage="1" prompt="Correu electrònic" sqref="B10"/>
    <dataValidation allowBlank="1" showInputMessage="1" showErrorMessage="1" prompt="Domicili" sqref="B13"/>
    <dataValidation allowBlank="1" showInputMessage="1" showErrorMessage="1" prompt="Població" sqref="F13"/>
    <dataValidation allowBlank="1" showInputMessage="1" showErrorMessage="1" prompt="Província" sqref="B16"/>
    <dataValidation allowBlank="1" showInputMessage="1" showErrorMessage="1" prompt="Lloc de Treball" sqref="D16"/>
    <dataValidation allowBlank="1" showInputMessage="1" showErrorMessage="1" prompt="Universitat" sqref="B24"/>
    <dataValidation allowBlank="1" showInputMessage="1" showErrorMessage="1" prompt="Títol d'Especialista (Oficial o Homologat) en..." sqref="B27"/>
    <dataValidation allowBlank="1" showInputMessage="1" showErrorMessage="1" prompt="Hospital de realització de la Residència" sqref="B30"/>
    <dataValidation allowBlank="1" showInputMessage="1" showErrorMessage="1" prompt="Diplomatura o Grau de..." sqref="B21:H21"/>
    <dataValidation errorStyle="warning" type="decimal" allowBlank="1" showInputMessage="1" showErrorMessage="1" prompt="Mesos" error="Només admet números" sqref="G35:G36 G39">
      <formula1>0</formula1>
      <formula2>1000</formula2>
    </dataValidation>
    <dataValidation errorStyle="warning" type="decimal" allowBlank="1" showInputMessage="1" showErrorMessage="1" prompt="Unitats" error="Només admet números" sqref="G47:G51">
      <formula1>0</formula1>
      <formula2>9</formula2>
    </dataValidation>
  </dataValidations>
  <printOptions horizontalCentered="1"/>
  <pageMargins left="0.25" right="0.25" top="1.21" bottom="0.5" header="0.3" footer="0.3"/>
  <pageSetup fitToHeight="10" horizontalDpi="600" verticalDpi="600" orientation="landscape" paperSize="9" scale="73" r:id="rId2"/>
  <headerFooter>
    <oddHeader>&amp;L&amp;G</oddHeader>
    <oddFooter>&amp;L&amp;G&amp;R&amp;P/&amp;N</oddFooter>
  </headerFooter>
  <rowBreaks count="1" manualBreakCount="1">
    <brk id="4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buil</dc:creator>
  <cp:keywords/>
  <dc:description/>
  <cp:lastModifiedBy>44018738G</cp:lastModifiedBy>
  <cp:lastPrinted>2018-09-19T08:58:16Z</cp:lastPrinted>
  <dcterms:created xsi:type="dcterms:W3CDTF">2017-12-18T14:43:43Z</dcterms:created>
  <dcterms:modified xsi:type="dcterms:W3CDTF">2018-09-28T07:20:24Z</dcterms:modified>
  <cp:category/>
  <cp:version/>
  <cp:contentType/>
  <cp:contentStatus/>
</cp:coreProperties>
</file>